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workbookProtection lockStructure="1"/>
  <bookViews>
    <workbookView xWindow="480" yWindow="228" windowWidth="19320" windowHeight="9852"/>
  </bookViews>
  <sheets>
    <sheet name="PTO CALC GENERAL" sheetId="3" r:id="rId1"/>
  </sheets>
  <calcPr calcId="162913"/>
</workbook>
</file>

<file path=xl/calcChain.xml><?xml version="1.0" encoding="utf-8"?>
<calcChain xmlns="http://schemas.openxmlformats.org/spreadsheetml/2006/main">
  <c r="L15" i="3" l="1"/>
  <c r="L16" i="3"/>
  <c r="L11" i="3"/>
  <c r="H19" i="3" l="1"/>
  <c r="H15" i="3"/>
  <c r="H11" i="3"/>
  <c r="H7" i="3"/>
  <c r="H3" i="3"/>
  <c r="H20" i="3" l="1"/>
  <c r="H16" i="3"/>
  <c r="H12" i="3"/>
  <c r="H21" i="3"/>
  <c r="H17" i="3"/>
  <c r="H13" i="3"/>
  <c r="H9" i="3"/>
  <c r="H8" i="3"/>
  <c r="L4" i="3" l="1"/>
  <c r="L21" i="3" l="1"/>
  <c r="L20" i="3"/>
  <c r="L17" i="3"/>
  <c r="L13" i="3"/>
  <c r="L12" i="3"/>
  <c r="L9" i="3"/>
  <c r="L8" i="3"/>
  <c r="L5" i="3"/>
  <c r="I21" i="3" l="1"/>
  <c r="K21" i="3" s="1"/>
  <c r="M21" i="3" s="1"/>
  <c r="N21" i="3" s="1"/>
  <c r="I20" i="3"/>
  <c r="K20" i="3" s="1"/>
  <c r="M20" i="3" s="1"/>
  <c r="N20" i="3" s="1"/>
  <c r="I19" i="3"/>
  <c r="K19" i="3" s="1"/>
  <c r="M19" i="3" s="1"/>
  <c r="N19" i="3" s="1"/>
  <c r="I17" i="3"/>
  <c r="K17" i="3" s="1"/>
  <c r="I16" i="3"/>
  <c r="K16" i="3" s="1"/>
  <c r="I13" i="3"/>
  <c r="K13" i="3" s="1"/>
  <c r="I12" i="3"/>
  <c r="K12" i="3" s="1"/>
  <c r="I9" i="3"/>
  <c r="K9" i="3" s="1"/>
  <c r="I8" i="3"/>
  <c r="K8" i="3" s="1"/>
  <c r="H5" i="3"/>
  <c r="I5" i="3" s="1"/>
  <c r="K5" i="3" s="1"/>
  <c r="H4" i="3"/>
  <c r="I15" i="3"/>
  <c r="K15" i="3" s="1"/>
  <c r="I11" i="3"/>
  <c r="K11" i="3" s="1"/>
  <c r="I7" i="3"/>
  <c r="K7" i="3" s="1"/>
  <c r="I3" i="3"/>
  <c r="I4" i="3" l="1"/>
  <c r="K4" i="3" s="1"/>
  <c r="M4" i="3" s="1"/>
  <c r="N4" i="3" s="1"/>
  <c r="K3" i="3"/>
  <c r="M3" i="3" s="1"/>
  <c r="N3" i="3" s="1"/>
  <c r="M17" i="3"/>
  <c r="N17" i="3" s="1"/>
  <c r="M16" i="3"/>
  <c r="N16" i="3" s="1"/>
  <c r="M15" i="3"/>
  <c r="N15" i="3" s="1"/>
  <c r="M13" i="3"/>
  <c r="N13" i="3" s="1"/>
  <c r="M12" i="3"/>
  <c r="N12" i="3" s="1"/>
  <c r="M11" i="3"/>
  <c r="N11" i="3" s="1"/>
  <c r="M9" i="3"/>
  <c r="N9" i="3" s="1"/>
  <c r="M8" i="3"/>
  <c r="N8" i="3" s="1"/>
  <c r="M7" i="3"/>
  <c r="N7" i="3" s="1"/>
  <c r="M5" i="3"/>
  <c r="N5" i="3" s="1"/>
</calcChain>
</file>

<file path=xl/sharedStrings.xml><?xml version="1.0" encoding="utf-8"?>
<sst xmlns="http://schemas.openxmlformats.org/spreadsheetml/2006/main" count="81" uniqueCount="45">
  <si>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</si>
  <si>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</si>
  <si>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</si>
  <si>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</si>
  <si>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</si>
  <si>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</si>
  <si>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</si>
  <si>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</si>
  <si>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</si>
  <si>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</si>
  <si>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</si>
  <si>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</si>
  <si>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</si>
  <si>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1-15</t>
  </si>
  <si>
    <t>16-30</t>
  </si>
  <si>
    <t>16-29</t>
  </si>
  <si>
    <t>16-31</t>
  </si>
  <si>
    <t>Vacation</t>
  </si>
  <si>
    <t>Annual Months</t>
  </si>
  <si>
    <t>Monthly Accrual Rate</t>
  </si>
  <si>
    <t>Annual Vacation Hours</t>
  </si>
  <si>
    <t>Time Factor</t>
  </si>
  <si>
    <t>Sick</t>
  </si>
  <si>
    <t>NRI</t>
  </si>
  <si>
    <t>Hire Date</t>
  </si>
  <si>
    <t>Annual Vacation Days</t>
  </si>
  <si>
    <t>Hire Year Accrued PTO-Hired (Rounded)</t>
  </si>
  <si>
    <t>PTO Type</t>
  </si>
  <si>
    <t>Scheduled  Work Hours (per week)</t>
  </si>
  <si>
    <t>___________________________________________________</t>
  </si>
  <si>
    <t>________</t>
  </si>
  <si>
    <t>Date</t>
  </si>
  <si>
    <t xml:space="preserve">of employment the employee's used vacation and sick leave exceeds the amount accrued, the  </t>
  </si>
  <si>
    <t xml:space="preserve">employee authorizes the Archdiocese of Washington to make the necessary deduction(s) from the </t>
  </si>
  <si>
    <t xml:space="preserve">Pursuant to Archdiocesan Employment Policies 520 and 530, if at the time of the employee's last day  </t>
  </si>
  <si>
    <t>employee's final paycheck.</t>
  </si>
  <si>
    <t>FY22 Accrued Sick/NRI Leave:</t>
  </si>
  <si>
    <t>FY22 Used Sick/NRI Leave:</t>
  </si>
  <si>
    <t>FY22 Vacation Accrued:</t>
  </si>
  <si>
    <t>FY22 Vacation Used:</t>
  </si>
  <si>
    <t>FY22 Vacation Remaining:</t>
  </si>
  <si>
    <t>FY22 Excess Sick/NRI Leave:</t>
  </si>
  <si>
    <t>Employee Name</t>
  </si>
  <si>
    <t xml:space="preserve"> NAME Vacation Leave Summary</t>
  </si>
  <si>
    <t>Est. Payout as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</si>
</sst>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2" xfId="0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0" fillId="2" borderId="4" xfId="0" applyFill="1" applyBorder="1"/>
    <xf numFmtId="0" fontId="0" fillId="0" borderId="4" xfId="0" applyBorder="1"/>
    <xf numFmtId="0" fontId="1" fillId="0" borderId="2" xfId="0" applyFont="1" applyFill="1" applyBorder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ill="1" applyBorder="1"/>
    <xf numFmtId="2" fontId="0" fillId="0" borderId="4" xfId="0" applyNumberFormat="1" applyFill="1" applyBorder="1"/>
    <xf numFmtId="2" fontId="0" fillId="0" borderId="2" xfId="0" applyNumberFormat="1" applyFill="1" applyBorder="1"/>
    <xf numFmtId="0" fontId="0" fillId="0" borderId="0" xfId="0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1" fillId="0" borderId="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0" xfId="0" applyFill="1" applyBorder="1"/>
    <xf numFmtId="0" fontId="0" fillId="8" borderId="2" xfId="0" applyFill="1" applyBorder="1"/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5" xfId="0" applyNumberFormat="1" applyFont="1" applyFill="1" applyBorder="1"/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0" fontId="1" fillId="0" borderId="2" xfId="0" applyFont="1" applyBorder="1"/>
    <xf numFmtId="0" fontId="0" fillId="0" borderId="0" xfId="0" applyFill="1" applyBorder="1"/>
    <xf numFmtId="0" fontId="0" fillId="0" borderId="2" xfId="0" applyFill="1" applyBorder="1"/>
    <xf numFmtId="0" fontId="2" fillId="0" borderId="5" xfId="0" applyFont="1" applyBorder="1"/>
    <xf numFmtId="0" fontId="2" fillId="0" borderId="1" xfId="0" applyFont="1" applyBorder="1"/>
    <xf numFmtId="0" fontId="2" fillId="0" borderId="3" xfId="0" applyFont="1" applyBorder="1"/>
    <xf numFmtId="2" fontId="0" fillId="0" borderId="4" xfId="0" applyNumberFormat="1" applyBorder="1"/>
    <xf numFmtId="2" fontId="0" fillId="0" borderId="2" xfId="0" applyNumberFormat="1" applyBorder="1"/>
    <xf numFmtId="0" fontId="0" fillId="0" borderId="0" xfId="0" applyFill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/>
    <xf numFmtId="2" fontId="0" fillId="2" borderId="0" xfId="0" applyNumberFormat="1" applyFill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13" workbookViewId="0">
      <selection activeCell="Q43" sqref="Q43"/>
    </sheetView>
  </sheetViews>
  <sheetFormatPr defaultRowHeight="14.4" x14ac:dyDescent="0.3"/>
  <cols>
    <col min="1" max="1" width="10.6640625" customWidth="1"/>
    <col min="2" max="2" width="6.6640625" style="33" customWidth="1"/>
    <col min="3" max="3" width="10.88671875" customWidth="1"/>
    <col min="4" max="4" width="0.5546875" customWidth="1"/>
    <col min="5" max="6" width="8.6640625" customWidth="1"/>
    <col min="7" max="7" width="11.109375" customWidth="1"/>
    <col min="8" max="8" width="8.6640625" hidden="1" customWidth="1"/>
    <col min="9" max="9" width="8.6640625" customWidth="1"/>
    <col min="10" max="10" width="8.88671875" hidden="1" customWidth="1"/>
    <col min="11" max="11" width="8.6640625" customWidth="1"/>
    <col min="12" max="12" width="6.6640625" customWidth="1"/>
    <col min="13" max="13" width="10.88671875" hidden="1" customWidth="1"/>
    <col min="14" max="14" width="10.6640625" customWidth="1"/>
  </cols>
  <sheetData>
    <row r="1" spans="1:17" ht="59.25" customHeight="1" thickBot="1" x14ac:dyDescent="0.35">
      <c r="A1" s="46" t="s">
        <v>12</v>
      </c>
      <c r="B1" s="47" t="s">
        <v>24</v>
      </c>
      <c r="C1" s="48" t="s">
        <v>21</v>
      </c>
      <c r="D1" s="70"/>
      <c r="E1" s="14" t="s">
        <v>25</v>
      </c>
      <c r="F1" s="15" t="s">
        <v>27</v>
      </c>
      <c r="G1" s="15" t="s">
        <v>28</v>
      </c>
      <c r="H1" s="16"/>
      <c r="I1" s="15" t="s">
        <v>20</v>
      </c>
      <c r="J1" s="15" t="s">
        <v>18</v>
      </c>
      <c r="K1" s="15" t="s">
        <v>19</v>
      </c>
      <c r="L1" s="26" t="s">
        <v>21</v>
      </c>
      <c r="M1" s="17"/>
      <c r="N1" s="25" t="s">
        <v>26</v>
      </c>
    </row>
    <row r="2" spans="1:17" ht="15" customHeight="1" thickBot="1" x14ac:dyDescent="0.35">
      <c r="A2" s="55" t="s">
        <v>0</v>
      </c>
      <c r="B2" s="31" t="s">
        <v>13</v>
      </c>
      <c r="C2" s="27">
        <v>6</v>
      </c>
      <c r="D2" s="71"/>
      <c r="E2" s="78"/>
      <c r="F2" s="79"/>
      <c r="G2" s="79"/>
      <c r="H2" s="79"/>
      <c r="I2" s="79"/>
      <c r="J2" s="79"/>
      <c r="K2" s="79"/>
      <c r="L2" s="79"/>
      <c r="M2" s="79"/>
      <c r="N2" s="80"/>
    </row>
    <row r="3" spans="1:17" ht="15" thickBot="1" x14ac:dyDescent="0.35">
      <c r="A3" s="56"/>
      <c r="B3" s="32" t="s">
        <v>16</v>
      </c>
      <c r="C3" s="28">
        <v>5.5</v>
      </c>
      <c r="D3" s="71"/>
      <c r="E3" s="58">
        <v>10</v>
      </c>
      <c r="F3" s="6" t="s">
        <v>17</v>
      </c>
      <c r="G3" s="12">
        <v>0</v>
      </c>
      <c r="H3" s="51" t="str">
        <f>IF(G3&lt;20,"0",IF(G3&gt;=20,MIN(G3*2,80)))</f>
        <v>0</v>
      </c>
      <c r="I3" s="24">
        <f>ROUNDUP(H3,0)</f>
        <v>0</v>
      </c>
      <c r="J3" s="8">
        <v>12</v>
      </c>
      <c r="K3" s="20">
        <f>I3/J3</f>
        <v>0</v>
      </c>
      <c r="L3" s="10">
        <v>0</v>
      </c>
      <c r="M3" s="20">
        <f>K3*L3</f>
        <v>0</v>
      </c>
      <c r="N3" s="34">
        <f>ROUNDUP(M3,0)</f>
        <v>0</v>
      </c>
    </row>
    <row r="4" spans="1:17" x14ac:dyDescent="0.3">
      <c r="A4" s="55" t="s">
        <v>1</v>
      </c>
      <c r="B4" s="31" t="s">
        <v>13</v>
      </c>
      <c r="C4" s="27">
        <v>5</v>
      </c>
      <c r="D4" s="71"/>
      <c r="E4" s="59"/>
      <c r="F4" s="4" t="s">
        <v>22</v>
      </c>
      <c r="G4" s="18"/>
      <c r="H4" s="38">
        <f>MIN((G3*2)-(G3*2)*(0.3),56)</f>
        <v>0</v>
      </c>
      <c r="I4" s="22">
        <f>ROUNDUP(H4,0)</f>
        <v>0</v>
      </c>
      <c r="J4" s="2">
        <v>12</v>
      </c>
      <c r="K4" s="19">
        <f>I4/J4</f>
        <v>0</v>
      </c>
      <c r="L4" s="29">
        <f>IF(L3="",0,L3)</f>
        <v>0</v>
      </c>
      <c r="M4" s="19">
        <f>K4*L4</f>
        <v>0</v>
      </c>
      <c r="N4" s="35">
        <f>ROUNDUP(M4,0)</f>
        <v>0</v>
      </c>
      <c r="Q4" s="2"/>
    </row>
    <row r="5" spans="1:17" ht="15" thickBot="1" x14ac:dyDescent="0.35">
      <c r="A5" s="56"/>
      <c r="B5" s="32" t="s">
        <v>15</v>
      </c>
      <c r="C5" s="28">
        <v>4.5</v>
      </c>
      <c r="D5" s="71"/>
      <c r="E5" s="60"/>
      <c r="F5" s="4" t="s">
        <v>23</v>
      </c>
      <c r="G5" s="5"/>
      <c r="H5" s="38">
        <f>MIN((G3*2)*(0.3),24)</f>
        <v>0</v>
      </c>
      <c r="I5" s="22">
        <f>ROUNDUP(H5,0)</f>
        <v>0</v>
      </c>
      <c r="J5" s="2">
        <v>12</v>
      </c>
      <c r="K5" s="19">
        <f>I5/J5</f>
        <v>0</v>
      </c>
      <c r="L5" s="29">
        <f>IF(L3="",0,L3)</f>
        <v>0</v>
      </c>
      <c r="M5" s="19">
        <f>K5*L5</f>
        <v>0</v>
      </c>
      <c r="N5" s="35">
        <f>ROUNDUP(M5,0)</f>
        <v>0</v>
      </c>
    </row>
    <row r="6" spans="1:17" ht="15" thickBot="1" x14ac:dyDescent="0.35">
      <c r="A6" s="55" t="s">
        <v>2</v>
      </c>
      <c r="B6" s="31" t="s">
        <v>13</v>
      </c>
      <c r="C6" s="27">
        <v>4</v>
      </c>
      <c r="D6" s="71"/>
      <c r="E6" s="67"/>
      <c r="F6" s="68"/>
      <c r="G6" s="68"/>
      <c r="H6" s="68"/>
      <c r="I6" s="68"/>
      <c r="J6" s="68"/>
      <c r="K6" s="68"/>
      <c r="L6" s="68"/>
      <c r="M6" s="68"/>
      <c r="N6" s="69"/>
      <c r="Q6" s="2"/>
    </row>
    <row r="7" spans="1:17" ht="15" thickBot="1" x14ac:dyDescent="0.35">
      <c r="A7" s="56"/>
      <c r="B7" s="32" t="s">
        <v>16</v>
      </c>
      <c r="C7" s="28">
        <v>3.5</v>
      </c>
      <c r="D7" s="71"/>
      <c r="E7" s="61">
        <v>15</v>
      </c>
      <c r="F7" s="4" t="s">
        <v>17</v>
      </c>
      <c r="G7" s="13">
        <v>0</v>
      </c>
      <c r="H7" s="52" t="str">
        <f>IF(G7&lt;20,"0",IF(G7&gt;=20,MIN(G7*3,120)))</f>
        <v>0</v>
      </c>
      <c r="I7" s="22">
        <f>ROUNDUP(H7,0)</f>
        <v>0</v>
      </c>
      <c r="J7" s="2">
        <v>12</v>
      </c>
      <c r="K7" s="19">
        <f>I7/J7</f>
        <v>0</v>
      </c>
      <c r="L7" s="29">
        <v>0</v>
      </c>
      <c r="M7" s="19">
        <f>K7*L7</f>
        <v>0</v>
      </c>
      <c r="N7" s="35">
        <f>ROUNDUP(M7,0)</f>
        <v>0</v>
      </c>
    </row>
    <row r="8" spans="1:17" x14ac:dyDescent="0.3">
      <c r="A8" s="55" t="s">
        <v>3</v>
      </c>
      <c r="B8" s="31" t="s">
        <v>13</v>
      </c>
      <c r="C8" s="27">
        <v>3</v>
      </c>
      <c r="D8" s="71"/>
      <c r="E8" s="62"/>
      <c r="F8" s="4" t="s">
        <v>22</v>
      </c>
      <c r="G8" s="18"/>
      <c r="H8" s="38">
        <f>MIN((G7*2)-(G7*2)*(0.3),56)</f>
        <v>0</v>
      </c>
      <c r="I8" s="22">
        <f>ROUNDUP(H8,0)</f>
        <v>0</v>
      </c>
      <c r="J8" s="2">
        <v>12</v>
      </c>
      <c r="K8" s="19">
        <f>I8/J8</f>
        <v>0</v>
      </c>
      <c r="L8" s="29">
        <f>IF(L7="",0,L7)</f>
        <v>0</v>
      </c>
      <c r="M8" s="19">
        <f>K8*L8</f>
        <v>0</v>
      </c>
      <c r="N8" s="35">
        <f>ROUNDUP(M8,0)</f>
        <v>0</v>
      </c>
    </row>
    <row r="9" spans="1:17" ht="15" thickBot="1" x14ac:dyDescent="0.35">
      <c r="A9" s="56"/>
      <c r="B9" s="32" t="s">
        <v>14</v>
      </c>
      <c r="C9" s="28">
        <v>2.5</v>
      </c>
      <c r="D9" s="71"/>
      <c r="E9" s="63"/>
      <c r="F9" s="4" t="s">
        <v>23</v>
      </c>
      <c r="G9" s="5"/>
      <c r="H9" s="38">
        <f>MIN((G7*2)*(0.3),24)</f>
        <v>0</v>
      </c>
      <c r="I9" s="22">
        <f>ROUNDUP(H9,0)</f>
        <v>0</v>
      </c>
      <c r="J9" s="2">
        <v>12</v>
      </c>
      <c r="K9" s="19">
        <f>I9/J9</f>
        <v>0</v>
      </c>
      <c r="L9" s="29">
        <f>IF(L7="",0,L7)</f>
        <v>0</v>
      </c>
      <c r="M9" s="19">
        <f>K9*L9</f>
        <v>0</v>
      </c>
      <c r="N9" s="35">
        <f>ROUNDUP(M9,0)</f>
        <v>0</v>
      </c>
      <c r="P9" s="2"/>
    </row>
    <row r="10" spans="1:17" ht="15" thickBot="1" x14ac:dyDescent="0.35">
      <c r="A10" s="55" t="s">
        <v>4</v>
      </c>
      <c r="B10" s="31" t="s">
        <v>13</v>
      </c>
      <c r="C10" s="27">
        <v>2</v>
      </c>
      <c r="D10" s="71"/>
      <c r="E10" s="67"/>
      <c r="F10" s="68"/>
      <c r="G10" s="68"/>
      <c r="H10" s="68"/>
      <c r="I10" s="68"/>
      <c r="J10" s="68"/>
      <c r="K10" s="68"/>
      <c r="L10" s="68"/>
      <c r="M10" s="68"/>
      <c r="N10" s="69"/>
      <c r="P10" s="2"/>
    </row>
    <row r="11" spans="1:17" ht="15" thickBot="1" x14ac:dyDescent="0.35">
      <c r="A11" s="56"/>
      <c r="B11" s="32" t="s">
        <v>16</v>
      </c>
      <c r="C11" s="28">
        <v>1.5</v>
      </c>
      <c r="D11" s="71"/>
      <c r="E11" s="64">
        <v>18</v>
      </c>
      <c r="F11" s="4" t="s">
        <v>17</v>
      </c>
      <c r="G11" s="13"/>
      <c r="H11" s="52" t="str">
        <f>IF(G11&lt;20,"0",IF(G11&gt;=20,MIN(G11*3.6,144)))</f>
        <v>0</v>
      </c>
      <c r="I11" s="22">
        <f>ROUNDUP(H11,0)</f>
        <v>0</v>
      </c>
      <c r="J11" s="2">
        <v>12</v>
      </c>
      <c r="K11" s="19">
        <f>I11/J11</f>
        <v>0</v>
      </c>
      <c r="L11" s="29">
        <f>IF(L10="",0,L10)</f>
        <v>0</v>
      </c>
      <c r="M11" s="19">
        <f>K11*L11</f>
        <v>0</v>
      </c>
      <c r="N11" s="35">
        <f>ROUNDUP(M11,0)</f>
        <v>0</v>
      </c>
    </row>
    <row r="12" spans="1:17" x14ac:dyDescent="0.3">
      <c r="A12" s="55" t="s">
        <v>5</v>
      </c>
      <c r="B12" s="31" t="s">
        <v>13</v>
      </c>
      <c r="C12" s="27">
        <v>1</v>
      </c>
      <c r="D12" s="71"/>
      <c r="E12" s="65"/>
      <c r="F12" s="4" t="s">
        <v>22</v>
      </c>
      <c r="G12" s="18"/>
      <c r="H12" s="38">
        <f>MIN((G11*2)-(G11*2)*(0.3),56)</f>
        <v>0</v>
      </c>
      <c r="I12" s="22">
        <f>ROUNDUP(H12,0)</f>
        <v>0</v>
      </c>
      <c r="J12" s="2">
        <v>12</v>
      </c>
      <c r="K12" s="19">
        <f>I12/J12</f>
        <v>0</v>
      </c>
      <c r="L12" s="29">
        <f>IF(L11="",0,L11)</f>
        <v>0</v>
      </c>
      <c r="M12" s="19">
        <f>K12*L12</f>
        <v>0</v>
      </c>
      <c r="N12" s="35">
        <f>ROUNDUP(M12,0)</f>
        <v>0</v>
      </c>
    </row>
    <row r="13" spans="1:17" ht="15" thickBot="1" x14ac:dyDescent="0.35">
      <c r="A13" s="56"/>
      <c r="B13" s="32" t="s">
        <v>14</v>
      </c>
      <c r="C13" s="28">
        <v>0.5</v>
      </c>
      <c r="D13" s="71"/>
      <c r="E13" s="66"/>
      <c r="F13" s="4" t="s">
        <v>23</v>
      </c>
      <c r="G13" s="5"/>
      <c r="H13" s="38">
        <f>MIN((G11*2)*(0.3),24)</f>
        <v>0</v>
      </c>
      <c r="I13" s="22">
        <f>ROUNDUP(H13,0)</f>
        <v>0</v>
      </c>
      <c r="J13" s="2">
        <v>12</v>
      </c>
      <c r="K13" s="19">
        <f>I13/J13</f>
        <v>0</v>
      </c>
      <c r="L13" s="29">
        <f>IF(L11="",0,L11)</f>
        <v>0</v>
      </c>
      <c r="M13" s="19">
        <f>K13*L13</f>
        <v>0</v>
      </c>
      <c r="N13" s="35">
        <f>ROUNDUP(M13,0)</f>
        <v>0</v>
      </c>
      <c r="O13" s="2"/>
    </row>
    <row r="14" spans="1:17" ht="15" thickBot="1" x14ac:dyDescent="0.35">
      <c r="A14" s="55" t="s">
        <v>6</v>
      </c>
      <c r="B14" s="31" t="s">
        <v>13</v>
      </c>
      <c r="C14" s="27">
        <v>12</v>
      </c>
      <c r="D14" s="71"/>
      <c r="E14" s="67"/>
      <c r="F14" s="68"/>
      <c r="G14" s="68"/>
      <c r="H14" s="68"/>
      <c r="I14" s="68"/>
      <c r="J14" s="68"/>
      <c r="K14" s="68"/>
      <c r="L14" s="68"/>
      <c r="M14" s="68"/>
      <c r="N14" s="69"/>
      <c r="O14" s="2"/>
      <c r="P14" s="2"/>
    </row>
    <row r="15" spans="1:17" ht="15" thickBot="1" x14ac:dyDescent="0.35">
      <c r="A15" s="56"/>
      <c r="B15" s="32" t="s">
        <v>16</v>
      </c>
      <c r="C15" s="28">
        <v>11.5</v>
      </c>
      <c r="D15" s="71"/>
      <c r="E15" s="72">
        <v>20</v>
      </c>
      <c r="F15" s="4" t="s">
        <v>17</v>
      </c>
      <c r="G15" s="13"/>
      <c r="H15" s="52" t="str">
        <f>IF(G15&lt;20,"0",IF(G15&gt;=20,MIN(G15*4,160)))</f>
        <v>0</v>
      </c>
      <c r="I15" s="22">
        <f>ROUNDUP(H15,0)</f>
        <v>0</v>
      </c>
      <c r="J15" s="2">
        <v>12</v>
      </c>
      <c r="K15" s="19">
        <f>I15/J15</f>
        <v>0</v>
      </c>
      <c r="L15" s="29">
        <f>IF(L14="",0,L14)</f>
        <v>0</v>
      </c>
      <c r="M15" s="19">
        <f>K15*L15</f>
        <v>0</v>
      </c>
      <c r="N15" s="35">
        <f>ROUNDUP(M15,0)</f>
        <v>0</v>
      </c>
      <c r="O15" s="45"/>
    </row>
    <row r="16" spans="1:17" x14ac:dyDescent="0.3">
      <c r="A16" s="55" t="s">
        <v>7</v>
      </c>
      <c r="B16" s="31" t="s">
        <v>13</v>
      </c>
      <c r="C16" s="27">
        <v>11</v>
      </c>
      <c r="D16" s="71"/>
      <c r="E16" s="73"/>
      <c r="F16" s="4" t="s">
        <v>22</v>
      </c>
      <c r="G16" s="18"/>
      <c r="H16" s="38">
        <f>MIN((G15*2)-(G15*2)*(0.3),56)</f>
        <v>0</v>
      </c>
      <c r="I16" s="22">
        <f>ROUNDUP(H16,0)</f>
        <v>0</v>
      </c>
      <c r="J16" s="2">
        <v>12</v>
      </c>
      <c r="K16" s="19">
        <f>I16/J16</f>
        <v>0</v>
      </c>
      <c r="L16" s="29">
        <f>IF(L15="",0,L15)</f>
        <v>0</v>
      </c>
      <c r="M16" s="19">
        <f>K16*L16</f>
        <v>0</v>
      </c>
      <c r="N16" s="35">
        <f>ROUNDUP(M16,0)</f>
        <v>0</v>
      </c>
    </row>
    <row r="17" spans="1:16" ht="15" thickBot="1" x14ac:dyDescent="0.35">
      <c r="A17" s="56"/>
      <c r="B17" s="32" t="s">
        <v>16</v>
      </c>
      <c r="C17" s="28">
        <v>10.5</v>
      </c>
      <c r="D17" s="71"/>
      <c r="E17" s="74"/>
      <c r="F17" s="4" t="s">
        <v>23</v>
      </c>
      <c r="G17" s="5"/>
      <c r="H17" s="38">
        <f>MIN((G15*2)*(0.3),24)</f>
        <v>0</v>
      </c>
      <c r="I17" s="22">
        <f>ROUNDUP(H17,0)</f>
        <v>0</v>
      </c>
      <c r="J17" s="2">
        <v>12</v>
      </c>
      <c r="K17" s="19">
        <f>I17/J17</f>
        <v>0</v>
      </c>
      <c r="L17" s="29">
        <f>IF(L15="",0,L15)</f>
        <v>0</v>
      </c>
      <c r="M17" s="19">
        <f>K17*L17</f>
        <v>0</v>
      </c>
      <c r="N17" s="35">
        <f>ROUNDUP(M17,0)</f>
        <v>0</v>
      </c>
    </row>
    <row r="18" spans="1:16" ht="15" thickBot="1" x14ac:dyDescent="0.35">
      <c r="A18" s="55" t="s">
        <v>8</v>
      </c>
      <c r="B18" s="31" t="s">
        <v>13</v>
      </c>
      <c r="C18" s="27">
        <v>10</v>
      </c>
      <c r="D18" s="71"/>
      <c r="E18" s="67"/>
      <c r="F18" s="68"/>
      <c r="G18" s="68"/>
      <c r="H18" s="68"/>
      <c r="I18" s="68"/>
      <c r="J18" s="68"/>
      <c r="K18" s="68"/>
      <c r="L18" s="68"/>
      <c r="M18" s="68"/>
      <c r="N18" s="69"/>
      <c r="O18" s="2"/>
    </row>
    <row r="19" spans="1:16" ht="15" thickBot="1" x14ac:dyDescent="0.35">
      <c r="A19" s="56"/>
      <c r="B19" s="32" t="s">
        <v>14</v>
      </c>
      <c r="C19" s="28">
        <v>9.5</v>
      </c>
      <c r="D19" s="71"/>
      <c r="E19" s="75">
        <v>25</v>
      </c>
      <c r="F19" s="5" t="s">
        <v>17</v>
      </c>
      <c r="G19" s="13"/>
      <c r="H19" s="52" t="str">
        <f>IF(G19&lt;20,"0",IF(G19&gt;=20,MIN(G19*5,200)))</f>
        <v>0</v>
      </c>
      <c r="I19" s="22">
        <f>ROUNDUP(H19,0)</f>
        <v>0</v>
      </c>
      <c r="J19" s="2">
        <v>12</v>
      </c>
      <c r="K19" s="19">
        <f>I19/J19</f>
        <v>0</v>
      </c>
      <c r="L19" s="11"/>
      <c r="M19" s="19">
        <f>K19*L19</f>
        <v>0</v>
      </c>
      <c r="N19" s="35">
        <f>ROUNDUP(M19,0)</f>
        <v>0</v>
      </c>
    </row>
    <row r="20" spans="1:16" x14ac:dyDescent="0.3">
      <c r="A20" s="55" t="s">
        <v>9</v>
      </c>
      <c r="B20" s="31" t="s">
        <v>13</v>
      </c>
      <c r="C20" s="27">
        <v>9</v>
      </c>
      <c r="D20" s="71"/>
      <c r="E20" s="76"/>
      <c r="F20" s="5" t="s">
        <v>22</v>
      </c>
      <c r="G20" s="18"/>
      <c r="H20" s="38">
        <f>MIN((G19*2)-(G19*2)*(0.3),56)</f>
        <v>0</v>
      </c>
      <c r="I20" s="22">
        <f>ROUNDUP(H20,0)</f>
        <v>0</v>
      </c>
      <c r="J20" s="2">
        <v>12</v>
      </c>
      <c r="K20" s="19">
        <f>I20/J20</f>
        <v>0</v>
      </c>
      <c r="L20" s="29">
        <f>IF(L19="",0,L19)</f>
        <v>0</v>
      </c>
      <c r="M20" s="19">
        <f>K20*L20</f>
        <v>0</v>
      </c>
      <c r="N20" s="35">
        <f>ROUNDUP(M20,0)</f>
        <v>0</v>
      </c>
    </row>
    <row r="21" spans="1:16" ht="15" thickBot="1" x14ac:dyDescent="0.35">
      <c r="A21" s="56"/>
      <c r="B21" s="32" t="s">
        <v>16</v>
      </c>
      <c r="C21" s="28">
        <v>8.5</v>
      </c>
      <c r="D21" s="71"/>
      <c r="E21" s="77"/>
      <c r="F21" s="9" t="s">
        <v>23</v>
      </c>
      <c r="G21" s="9"/>
      <c r="H21" s="39">
        <f>MIN((G19*2)*(0.3),24)</f>
        <v>0</v>
      </c>
      <c r="I21" s="23">
        <f>ROUNDUP(H21,0)</f>
        <v>0</v>
      </c>
      <c r="J21" s="3">
        <v>12</v>
      </c>
      <c r="K21" s="21">
        <f>I21/J21</f>
        <v>0</v>
      </c>
      <c r="L21" s="29">
        <f>IF(L19="",0,L19)</f>
        <v>0</v>
      </c>
      <c r="M21" s="21">
        <f>K21*L21</f>
        <v>0</v>
      </c>
      <c r="N21" s="36">
        <f>ROUNDUP(M21,0)</f>
        <v>0</v>
      </c>
    </row>
    <row r="22" spans="1:16" ht="15" thickBot="1" x14ac:dyDescent="0.35">
      <c r="A22" s="55" t="s">
        <v>10</v>
      </c>
      <c r="B22" s="31" t="s">
        <v>13</v>
      </c>
      <c r="C22" s="27">
        <v>8</v>
      </c>
      <c r="D22" s="71"/>
      <c r="E22" s="67"/>
      <c r="F22" s="68"/>
      <c r="G22" s="68"/>
      <c r="H22" s="68"/>
      <c r="I22" s="68"/>
      <c r="J22" s="68"/>
      <c r="K22" s="68"/>
      <c r="L22" s="68"/>
      <c r="M22" s="68"/>
      <c r="N22" s="69"/>
    </row>
    <row r="23" spans="1:16" ht="15" thickBot="1" x14ac:dyDescent="0.35">
      <c r="A23" s="56"/>
      <c r="B23" s="32" t="s">
        <v>14</v>
      </c>
      <c r="C23" s="28">
        <v>7.5</v>
      </c>
      <c r="D23" s="71"/>
      <c r="E23" s="81"/>
      <c r="F23" s="6" t="s">
        <v>17</v>
      </c>
      <c r="G23" s="7"/>
      <c r="H23" s="8">
        <v>0</v>
      </c>
      <c r="I23" s="8">
        <v>0</v>
      </c>
      <c r="J23" s="8">
        <v>12</v>
      </c>
      <c r="K23" s="43">
        <v>0</v>
      </c>
      <c r="L23" s="1"/>
      <c r="M23" s="43">
        <v>0</v>
      </c>
      <c r="N23" s="40">
        <v>0</v>
      </c>
      <c r="P23" s="2"/>
    </row>
    <row r="24" spans="1:16" x14ac:dyDescent="0.3">
      <c r="A24" s="57" t="s">
        <v>11</v>
      </c>
      <c r="B24" s="49" t="s">
        <v>13</v>
      </c>
      <c r="C24" s="50">
        <v>7</v>
      </c>
      <c r="D24" s="71"/>
      <c r="E24" s="82"/>
      <c r="F24" s="5" t="s">
        <v>22</v>
      </c>
      <c r="G24" s="2"/>
      <c r="H24" s="2">
        <v>0</v>
      </c>
      <c r="I24" s="2">
        <v>0</v>
      </c>
      <c r="J24" s="38">
        <v>12</v>
      </c>
      <c r="K24" s="19">
        <v>0</v>
      </c>
      <c r="L24" s="29">
        <v>0</v>
      </c>
      <c r="M24" s="19">
        <v>0</v>
      </c>
      <c r="N24" s="41">
        <v>0</v>
      </c>
    </row>
    <row r="25" spans="1:16" ht="15" thickBot="1" x14ac:dyDescent="0.35">
      <c r="A25" s="56"/>
      <c r="B25" s="32" t="s">
        <v>16</v>
      </c>
      <c r="C25" s="28">
        <v>6.5</v>
      </c>
      <c r="D25" s="71"/>
      <c r="E25" s="83"/>
      <c r="F25" s="37" t="s">
        <v>23</v>
      </c>
      <c r="G25" s="3"/>
      <c r="H25" s="3">
        <v>0</v>
      </c>
      <c r="I25" s="3">
        <v>0</v>
      </c>
      <c r="J25" s="3">
        <v>12</v>
      </c>
      <c r="K25" s="44">
        <v>0</v>
      </c>
      <c r="L25" s="30">
        <v>0</v>
      </c>
      <c r="M25" s="44">
        <v>0</v>
      </c>
      <c r="N25" s="42">
        <v>0</v>
      </c>
    </row>
    <row r="26" spans="1:16" x14ac:dyDescent="0.3">
      <c r="D26" s="2"/>
    </row>
    <row r="27" spans="1:16" x14ac:dyDescent="0.3">
      <c r="F27" t="s">
        <v>43</v>
      </c>
    </row>
    <row r="29" spans="1:16" x14ac:dyDescent="0.3">
      <c r="A29" t="s">
        <v>36</v>
      </c>
      <c r="E29" s="53"/>
      <c r="F29" t="s">
        <v>38</v>
      </c>
      <c r="K29" s="53"/>
    </row>
    <row r="30" spans="1:16" x14ac:dyDescent="0.3">
      <c r="A30" t="s">
        <v>37</v>
      </c>
      <c r="E30" s="53"/>
      <c r="F30" t="s">
        <v>39</v>
      </c>
      <c r="K30" s="53"/>
    </row>
    <row r="31" spans="1:16" x14ac:dyDescent="0.3">
      <c r="A31" t="s">
        <v>41</v>
      </c>
      <c r="E31" s="54"/>
      <c r="F31" t="s">
        <v>40</v>
      </c>
      <c r="K31" s="53"/>
    </row>
    <row r="32" spans="1:16" x14ac:dyDescent="0.3">
      <c r="F32" t="s">
        <v>44</v>
      </c>
      <c r="K32" s="84"/>
    </row>
    <row r="34" spans="1:14" x14ac:dyDescent="0.3">
      <c r="A34" t="s">
        <v>34</v>
      </c>
    </row>
    <row r="35" spans="1:14" x14ac:dyDescent="0.3">
      <c r="A35" t="s">
        <v>32</v>
      </c>
    </row>
    <row r="36" spans="1:14" x14ac:dyDescent="0.3">
      <c r="A36" t="s">
        <v>33</v>
      </c>
    </row>
    <row r="37" spans="1:14" x14ac:dyDescent="0.3">
      <c r="A37" t="s">
        <v>35</v>
      </c>
    </row>
    <row r="39" spans="1:14" x14ac:dyDescent="0.3">
      <c r="A39" t="s">
        <v>29</v>
      </c>
      <c r="I39" t="s">
        <v>30</v>
      </c>
    </row>
    <row r="40" spans="1:14" x14ac:dyDescent="0.3">
      <c r="C40" t="s">
        <v>42</v>
      </c>
      <c r="I40" t="s">
        <v>31</v>
      </c>
    </row>
    <row r="44" spans="1:14" x14ac:dyDescent="0.3">
      <c r="I44" s="45"/>
      <c r="J44" s="45"/>
      <c r="K44" s="45"/>
      <c r="L44" s="45"/>
      <c r="M44" s="45"/>
      <c r="N44" s="45"/>
    </row>
  </sheetData>
  <mergeCells count="25">
    <mergeCell ref="D1:D25"/>
    <mergeCell ref="E15:E17"/>
    <mergeCell ref="E19:E21"/>
    <mergeCell ref="E2:N2"/>
    <mergeCell ref="E6:N6"/>
    <mergeCell ref="E10:N10"/>
    <mergeCell ref="E14:N14"/>
    <mergeCell ref="E18:N18"/>
    <mergeCell ref="E23:E25"/>
    <mergeCell ref="A22:A23"/>
    <mergeCell ref="A24:A25"/>
    <mergeCell ref="E3:E5"/>
    <mergeCell ref="E7:E9"/>
    <mergeCell ref="E11:E13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E22:N2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CALC GENERAL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 Veronica</dc:creator>
  <cp:lastModifiedBy>Adams, Kirtrice</cp:lastModifiedBy>
  <cp:lastPrinted>2019-09-23T11:50:27Z</cp:lastPrinted>
  <dcterms:created xsi:type="dcterms:W3CDTF">2013-03-05T19:42:28Z</dcterms:created>
  <dcterms:modified xsi:type="dcterms:W3CDTF">2022-01-26T16:11:27Z</dcterms:modified>
</cp:coreProperties>
</file>